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Zusammenfassung" sheetId="1" state="visible" r:id="rId3"/>
    <sheet name="Einnahmen" sheetId="2" state="visible" r:id="rId4"/>
    <sheet name="Meetingprogramm" sheetId="3" state="visible" r:id="rId5"/>
    <sheet name="Ausgaben" sheetId="4" state="visible" r:id="rId6"/>
    <sheet name="Versteckte Kosten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<sst xmlns="http://schemas.openxmlformats.org/spreadsheetml/2006/main" count="210" uniqueCount="127">
  <si>
    <t xml:space="preserve">Zusammenfassung für den Vorstand</t>
  </si>
  <si>
    <t xml:space="preserve">Szenario</t>
  </si>
  <si>
    <t xml:space="preserve">Konservativ</t>
  </si>
  <si>
    <t xml:space="preserve">Ziel</t>
  </si>
  <si>
    <t xml:space="preserve">Optimum</t>
  </si>
  <si>
    <t xml:space="preserve">Einnahmen gesamt</t>
  </si>
  <si>
    <t xml:space="preserve">Ausgaben vor Puffer</t>
  </si>
  <si>
    <t xml:space="preserve">Puffer</t>
  </si>
  <si>
    <t xml:space="preserve">Ausgaben gesamt</t>
  </si>
  <si>
    <t xml:space="preserve">Marge</t>
  </si>
  <si>
    <t xml:space="preserve">Marge in % der Einnahmen</t>
  </si>
  <si>
    <t xml:space="preserve">Geforderte Marge</t>
  </si>
  <si>
    <t xml:space="preserve">Kosten je Teilnehmer (alle Anmeldungen)</t>
  </si>
  <si>
    <t xml:space="preserve">Kosten je gehaltenem Meeting</t>
  </si>
  <si>
    <t xml:space="preserve">Kostendeckend?</t>
  </si>
  <si>
    <t xml:space="preserve">Gelbe Zellen sind Eingaben. Alles andere sind Formeln. Alle Beträge netto.</t>
  </si>
  <si>
    <t xml:space="preserve">Quelle der Richtwerte: Converve-Blog, Eventbudget planen: Vorlage und Richtwerte für Veranstalter (converve.com).</t>
  </si>
  <si>
    <t xml:space="preserve">Einnahmen: Ziele, Abschläge und drei Szenarien</t>
  </si>
  <si>
    <t xml:space="preserve">Ziel Anmeldungen (alle, inklusive Freikarten)</t>
  </si>
  <si>
    <t xml:space="preserve">Anteil Frei- und stark rabattierte Karten (15 bis 25 % sind üblich)</t>
  </si>
  <si>
    <t xml:space="preserve">Durchschnittlicher bezahlter Ticketpreis</t>
  </si>
  <si>
    <t xml:space="preserve">Sponsoring-Pipeline (Summe aller offenen und abgeschlossenen Angebote)</t>
  </si>
  <si>
    <t xml:space="preserve">Abschlussquote (neue Pipeline 30 bis 40 %, bestehende 60 bis 70 %)</t>
  </si>
  <si>
    <t xml:space="preserve">Angebotene Ausstellerstände</t>
  </si>
  <si>
    <t xml:space="preserve">Durchschnittspreis je Stand</t>
  </si>
  <si>
    <t xml:space="preserve">Flächenbelegung (75 bis 80 % sind üblich)</t>
  </si>
  <si>
    <t xml:space="preserve">Sonstige Einnahmen (Werbung, Zusatzleistungen, Catering-Weiterverkauf)</t>
  </si>
  <si>
    <t xml:space="preserve">Von Ihrer Organisation geforderte Marge</t>
  </si>
  <si>
    <t xml:space="preserve">Veranstaltungstage</t>
  </si>
  <si>
    <t xml:space="preserve">Faktor zahlende Teilnehmer</t>
  </si>
  <si>
    <t xml:space="preserve">Zahlende Anmeldungen</t>
  </si>
  <si>
    <t xml:space="preserve">Ticketeinnahmen</t>
  </si>
  <si>
    <t xml:space="preserve">Sponsoringeinnahmen</t>
  </si>
  <si>
    <t xml:space="preserve">Ausstellereinnahmen</t>
  </si>
  <si>
    <t xml:space="preserve">Sonstige Einnahmen</t>
  </si>
  <si>
    <t xml:space="preserve">Kostendeckel (Einnahmen minus geforderte Marge)</t>
  </si>
  <si>
    <t xml:space="preserve">Meetingprogramm: der Block, den die meisten Vorlagen auslassen</t>
  </si>
  <si>
    <t xml:space="preserve">Matchmaking-Plattform (je Veranstaltung)</t>
  </si>
  <si>
    <t xml:space="preserve">Meetingfläche: Tische, Nummerierung, Strom, Beschilderung</t>
  </si>
  <si>
    <t xml:space="preserve">Terminierungs- und Vor-Ort-Personal</t>
  </si>
  <si>
    <t xml:space="preserve">Hosted-Buyer-Zuschüsse: Reise, Hotel, Transfers</t>
  </si>
  <si>
    <t xml:space="preserve">No-Show-Reserve: freie Kapazität oder Zusatzpersonal</t>
  </si>
  <si>
    <t xml:space="preserve">Meetingprogramm gesamt</t>
  </si>
  <si>
    <t xml:space="preserve">Geplante Meetings</t>
  </si>
  <si>
    <t xml:space="preserve">Erwartete No-Show-Quote</t>
  </si>
  <si>
    <t xml:space="preserve">Gehaltene Meetings</t>
  </si>
  <si>
    <t xml:space="preserve">Kosten je geplantem Meeting</t>
  </si>
  <si>
    <t xml:space="preserve">Kosten je gehaltenem Meeting ist die Zahl für den Vorstand. Veröffentlichte No-Show-Quoten liegen zwischen 6,5 und 28 %.</t>
  </si>
  <si>
    <t xml:space="preserve">Ausgaben: acht Blöcke, fix oder variabel, drei Szenarien</t>
  </si>
  <si>
    <t xml:space="preserve">Block</t>
  </si>
  <si>
    <t xml:space="preserve">Position</t>
  </si>
  <si>
    <t xml:space="preserve">Art</t>
  </si>
  <si>
    <t xml:space="preserve">Einheitskosten (pro Kopf bei variabel, gesamt bei fix)</t>
  </si>
  <si>
    <t xml:space="preserve">Hinweis</t>
  </si>
  <si>
    <t xml:space="preserve">Teilnehmer im Szenario (alle Anmeldungen)</t>
  </si>
  <si>
    <t xml:space="preserve">Location und Infrastruktur</t>
  </si>
  <si>
    <t xml:space="preserve">Raummiete</t>
  </si>
  <si>
    <t xml:space="preserve">Fix</t>
  </si>
  <si>
    <t xml:space="preserve">Auf- und Abbautage</t>
  </si>
  <si>
    <t xml:space="preserve">Strom, Rigging, Reinigung</t>
  </si>
  <si>
    <t xml:space="preserve">Abnahmerisiko Zimmerkontingent</t>
  </si>
  <si>
    <t xml:space="preserve">Siehe Versteckte Kosten</t>
  </si>
  <si>
    <t xml:space="preserve">Catering</t>
  </si>
  <si>
    <t xml:space="preserve">Catering pro Kopf (alle Tage)</t>
  </si>
  <si>
    <t xml:space="preserve">Variabel</t>
  </si>
  <si>
    <t xml:space="preserve">Je Anmeldung inkl. Freikarten</t>
  </si>
  <si>
    <t xml:space="preserve">Getränke und Pausen pro Kopf</t>
  </si>
  <si>
    <t xml:space="preserve">Networking-Empfang pro Kopf</t>
  </si>
  <si>
    <t xml:space="preserve">Servicepauschale auf Catering</t>
  </si>
  <si>
    <t xml:space="preserve">Berechnet auf Blatt Versteckte Kosten</t>
  </si>
  <si>
    <t xml:space="preserve">Veranstaltungstechnik und Produktion</t>
  </si>
  <si>
    <t xml:space="preserve">Bühne, Ton, Licht, Bildschirme</t>
  </si>
  <si>
    <t xml:space="preserve">Techniker und Probentag</t>
  </si>
  <si>
    <t xml:space="preserve">Streaming und Aufzeichnung</t>
  </si>
  <si>
    <t xml:space="preserve">Aufschlag Haustechnik oder Fremdfirmengebühr</t>
  </si>
  <si>
    <t xml:space="preserve">Registrierung und Software</t>
  </si>
  <si>
    <t xml:space="preserve">Registrierungs- und Ticketplattform</t>
  </si>
  <si>
    <t xml:space="preserve">Zahlungsgebühren je bezahltem Ticket</t>
  </si>
  <si>
    <t xml:space="preserve">Nur zahlende Anmeldungen, siehe Hinweis</t>
  </si>
  <si>
    <t xml:space="preserve">Badges und Druck pro Kopf</t>
  </si>
  <si>
    <t xml:space="preserve">Dedizierte Bandbreite</t>
  </si>
  <si>
    <t xml:space="preserve">Meetingprogramm</t>
  </si>
  <si>
    <t xml:space="preserve">Meetingprogramm (aus Blatt)</t>
  </si>
  <si>
    <t xml:space="preserve">Übernommen aus Blatt Meetingprogramm</t>
  </si>
  <si>
    <t xml:space="preserve">Referenten und Programm</t>
  </si>
  <si>
    <t xml:space="preserve">Honorare</t>
  </si>
  <si>
    <t xml:space="preserve">Reise und Hotel Referenten</t>
  </si>
  <si>
    <t xml:space="preserve">Produktion von Inhalten</t>
  </si>
  <si>
    <t xml:space="preserve">Marketing und Teilnehmergewinnung</t>
  </si>
  <si>
    <t xml:space="preserve">Bezahlte Kanäle</t>
  </si>
  <si>
    <t xml:space="preserve">Gegen Anmeldungen messen</t>
  </si>
  <si>
    <t xml:space="preserve">Design, Website, E-Mail</t>
  </si>
  <si>
    <t xml:space="preserve">PR und Partnerschaften</t>
  </si>
  <si>
    <t xml:space="preserve">Personal und Betrieb</t>
  </si>
  <si>
    <t xml:space="preserve">Eventpersonal und Agentur</t>
  </si>
  <si>
    <t xml:space="preserve">Sicherheitsdienst pro Kopf</t>
  </si>
  <si>
    <t xml:space="preserve">Veranstaltungshaftpflicht</t>
  </si>
  <si>
    <t xml:space="preserve">Ab 75 Euro je Veranstaltung</t>
  </si>
  <si>
    <t xml:space="preserve">GEMA</t>
  </si>
  <si>
    <t xml:space="preserve">Nach Raumgröße und Musiknutzung</t>
  </si>
  <si>
    <t xml:space="preserve">Sicherheitskonzept und Genehmigungen</t>
  </si>
  <si>
    <t xml:space="preserve">Kommunale Auflagen prüfen</t>
  </si>
  <si>
    <t xml:space="preserve">AUMA-Beitrag, Medien- und Energiepauschale</t>
  </si>
  <si>
    <t xml:space="preserve">Nur bei Messen, laut Anmeldeformular</t>
  </si>
  <si>
    <t xml:space="preserve">Logistik und Spedition</t>
  </si>
  <si>
    <t xml:space="preserve">Verwaltungsgebühr</t>
  </si>
  <si>
    <t xml:space="preserve">Zwischensumme vor Puffer</t>
  </si>
  <si>
    <t xml:space="preserve">Puffer (10 % bekannte Location, 15 % neue Location, 20 % Erstveranstaltung)</t>
  </si>
  <si>
    <t xml:space="preserve">Versteckte Kosten: die Positionen, die in keinem Angebot stehen</t>
  </si>
  <si>
    <t xml:space="preserve">Typisch niedrig</t>
  </si>
  <si>
    <t xml:space="preserve">Typisch hoch</t>
  </si>
  <si>
    <t xml:space="preserve">Ihr Satz (Eingabe)</t>
  </si>
  <si>
    <t xml:space="preserve">Bezugsgröße</t>
  </si>
  <si>
    <t xml:space="preserve">Betrag im Zielszenario</t>
  </si>
  <si>
    <t xml:space="preserve">Zwischensumme Catering</t>
  </si>
  <si>
    <t xml:space="preserve">Aufschlag Haustechnik</t>
  </si>
  <si>
    <t xml:space="preserve">Zwischensumme Technik</t>
  </si>
  <si>
    <t xml:space="preserve">Location plus Catering</t>
  </si>
  <si>
    <t xml:space="preserve">Dedizierte Bandbreite pro Tag</t>
  </si>
  <si>
    <t xml:space="preserve">1.500 bis 5.000 Dollar pro Tag sind üblich</t>
  </si>
  <si>
    <t xml:space="preserve">Tage</t>
  </si>
  <si>
    <t xml:space="preserve">Zimmerkontingent: gebuchte Zimmer</t>
  </si>
  <si>
    <t xml:space="preserve">Nächte</t>
  </si>
  <si>
    <t xml:space="preserve">Zimmerpreis</t>
  </si>
  <si>
    <t xml:space="preserve">Abnahmeverpflichtung (70 bis 85 %)</t>
  </si>
  <si>
    <t xml:space="preserve">Zimmer, die Sie voraussichtlich belegen</t>
  </si>
  <si>
    <t xml:space="preserve">Abnahmerisiko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</si>
</sst>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&quot; €&quot;"/>
    <numFmt numFmtId="166" formatCode="0%"/>
    <numFmt numFmtId="167" formatCode="#,##0.00&quot; €&quot;"/>
    <numFmt numFmtId="168" formatCode="#,##0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b val="true"/>
      <sz val="11"/>
      <name val="Cambria"/>
      <family val="0"/>
      <charset val="1"/>
    </font>
    <font>
      <i val="true"/>
      <sz val="11"/>
      <color rgb="FF595959"/>
      <name val="Cambria"/>
      <family val="0"/>
      <charset val="1"/>
    </font>
    <font>
      <sz val="11"/>
      <color rgb="FF0000FF"/>
      <name val="Cambria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22E52"/>
        <bgColor rgb="FF333333"/>
      </patternFill>
    </fill>
    <fill>
      <patternFill patternType="solid">
        <fgColor rgb="FFFFF2CC"/>
        <bgColor rgb="FFE9ECEF"/>
      </patternFill>
    </fill>
    <fill>
      <patternFill patternType="solid">
        <fgColor rgb="FFE9ECEF"/>
        <bgColor rgb="FFFFF2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95A1B2"/>
      </left>
      <right style="thin">
        <color rgb="FF95A1B2"/>
      </right>
      <top style="thin">
        <color rgb="FF95A1B2"/>
      </top>
      <bottom style="thin">
        <color rgb="FF95A1B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E9EC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5A1B2"/>
      <rgbColor rgb="FF122E52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4"/>
    <col collapsed="false" customWidth="true" hidden="false" outlineLevel="0" max="4" min="2" style="0" width="16"/>
  </cols>
  <sheetData>
    <row r="1" customFormat="false" ht="17.35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  <c r="B3" s="2" t="s">
        <v>2</v>
      </c>
      <c r="C3" s="2" t="s">
        <v>3</v>
      </c>
      <c r="D3" s="2" t="s">
        <v>4</v>
      </c>
    </row>
    <row r="4" customFormat="false" ht="15" hidden="false" customHeight="false" outlineLevel="0" collapsed="false">
      <c r="A4" s="0" t="s">
        <v>5</v>
      </c>
      <c r="B4" s="3" t="n">
        <f aca="false">Einnahmen!B24</f>
        <v>308384</v>
      </c>
      <c r="C4" s="3" t="n">
        <f aca="false">Einnahmen!C24</f>
        <v>389120</v>
      </c>
      <c r="D4" s="3" t="n">
        <f aca="false">Einnahmen!D24</f>
        <v>456400</v>
      </c>
    </row>
    <row r="5" customFormat="false" ht="15" hidden="false" customHeight="false" outlineLevel="0" collapsed="false">
      <c r="A5" s="0" t="s">
        <v>6</v>
      </c>
      <c r="B5" s="3" t="n">
        <f aca="false">Ausgaben!E46</f>
        <v>248624</v>
      </c>
      <c r="C5" s="3" t="n">
        <f aca="false">Ausgaben!F46</f>
        <v>269240</v>
      </c>
      <c r="D5" s="3" t="n">
        <f aca="false">Ausgaben!G46</f>
        <v>286420</v>
      </c>
    </row>
    <row r="6" customFormat="false" ht="15" hidden="false" customHeight="false" outlineLevel="0" collapsed="false">
      <c r="A6" s="0" t="s">
        <v>7</v>
      </c>
      <c r="B6" s="3" t="n">
        <f aca="false">Ausgaben!E48</f>
        <v>37293.6</v>
      </c>
      <c r="C6" s="3" t="n">
        <f aca="false">Ausgaben!F48</f>
        <v>40386</v>
      </c>
      <c r="D6" s="3" t="n">
        <f aca="false">Ausgaben!G48</f>
        <v>42963</v>
      </c>
    </row>
    <row r="7" customFormat="false" ht="15" hidden="false" customHeight="false" outlineLevel="0" collapsed="false">
      <c r="A7" s="4" t="s">
        <v>8</v>
      </c>
      <c r="B7" s="5" t="n">
        <f aca="false">Ausgaben!E49</f>
        <v>285917.6</v>
      </c>
      <c r="C7" s="5" t="n">
        <f aca="false">Ausgaben!F49</f>
        <v>309626</v>
      </c>
      <c r="D7" s="5" t="n">
        <f aca="false">Ausgaben!G49</f>
        <v>329383</v>
      </c>
    </row>
    <row r="8" customFormat="false" ht="15" hidden="false" customHeight="false" outlineLevel="0" collapsed="false">
      <c r="A8" s="4" t="s">
        <v>9</v>
      </c>
      <c r="B8" s="5" t="n">
        <f aca="false">B4-B7</f>
        <v>22466.4</v>
      </c>
      <c r="C8" s="5" t="n">
        <f aca="false">C4-C7</f>
        <v>79494</v>
      </c>
      <c r="D8" s="5" t="n">
        <f aca="false">D4-D7</f>
        <v>127017</v>
      </c>
    </row>
    <row r="9" customFormat="false" ht="15" hidden="false" customHeight="false" outlineLevel="0" collapsed="false">
      <c r="A9" s="0" t="s">
        <v>10</v>
      </c>
      <c r="B9" s="6" t="n">
        <f aca="false">IF(B4&gt;0,B8/B4,0)</f>
        <v>0.0728520286396182</v>
      </c>
      <c r="C9" s="6" t="n">
        <f aca="false">IF(C4&gt;0,C8/C4,0)</f>
        <v>0.204291735197368</v>
      </c>
      <c r="D9" s="6" t="n">
        <f aca="false">IF(D4&gt;0,D8/D4,0)</f>
        <v>0.278301928133216</v>
      </c>
    </row>
    <row r="10" customFormat="false" ht="15" hidden="false" customHeight="false" outlineLevel="0" collapsed="false">
      <c r="A10" s="0" t="s">
        <v>11</v>
      </c>
      <c r="B10" s="6" t="n">
        <f aca="false">Einnahmen!$B$13</f>
        <v>0.15</v>
      </c>
      <c r="C10" s="6" t="n">
        <f aca="false">Einnahmen!$B$13</f>
        <v>0.15</v>
      </c>
      <c r="D10" s="6" t="n">
        <f aca="false">Einnahmen!$B$13</f>
        <v>0.15</v>
      </c>
    </row>
    <row r="11" customFormat="false" ht="15" hidden="false" customHeight="false" outlineLevel="0" collapsed="false">
      <c r="A11" s="0" t="s">
        <v>12</v>
      </c>
      <c r="B11" s="3" t="n">
        <f aca="false">IF(Ausgaben!E5&gt;0,B7/Ausgaben!E5,0)</f>
        <v>1021.13428571429</v>
      </c>
      <c r="C11" s="3" t="n">
        <f aca="false">IF(Ausgaben!F5&gt;0,C7/Ausgaben!F5,0)</f>
        <v>774.065</v>
      </c>
      <c r="D11" s="3" t="n">
        <f aca="false">IF(Ausgaben!G5&gt;0,D7/Ausgaben!G5,0)</f>
        <v>658.766</v>
      </c>
    </row>
    <row r="12" customFormat="false" ht="15" hidden="false" customHeight="false" outlineLevel="0" collapsed="false">
      <c r="A12" s="4" t="s">
        <v>13</v>
      </c>
      <c r="B12" s="7" t="n">
        <f aca="false">Meetingprogramm!$B$16</f>
        <v>23.5294117647059</v>
      </c>
      <c r="C12" s="7" t="n">
        <f aca="false">Meetingprogramm!$B$16</f>
        <v>23.5294117647059</v>
      </c>
      <c r="D12" s="7" t="n">
        <f aca="false">Meetingprogramm!$B$16</f>
        <v>23.5294117647059</v>
      </c>
    </row>
    <row r="13" customFormat="false" ht="15" hidden="false" customHeight="false" outlineLevel="0" collapsed="false">
      <c r="A13" s="0" t="s">
        <v>14</v>
      </c>
      <c r="B13" s="8" t="str">
        <f aca="false">IF(B8&gt;=0,"Ja","Nein")</f>
        <v>Ja</v>
      </c>
      <c r="C13" s="8" t="str">
        <f aca="false">IF(C8&gt;=0,"Ja","Nein")</f>
        <v>Ja</v>
      </c>
      <c r="D13" s="8" t="str">
        <f aca="false">IF(D8&gt;=0,"Ja","Nein")</f>
        <v>Ja</v>
      </c>
    </row>
    <row r="15" customFormat="false" ht="15" hidden="false" customHeight="false" outlineLevel="0" collapsed="false">
      <c r="A15" s="9" t="s">
        <v>15</v>
      </c>
    </row>
    <row r="16" customFormat="false" ht="15" hidden="false" customHeight="false" outlineLevel="0" collapsed="false">
      <c r="A16" s="9" t="s">
        <v>16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2"/>
    <col collapsed="false" customWidth="true" hidden="false" outlineLevel="0" max="4" min="2" style="0" width="16"/>
  </cols>
  <sheetData>
    <row r="1" customFormat="false" ht="17.35" hidden="false" customHeight="false" outlineLevel="0" collapsed="false">
      <c r="A1" s="1" t="s">
        <v>17</v>
      </c>
    </row>
    <row r="2" customFormat="false" ht="15" hidden="false" customHeight="false" outlineLevel="0" collapsed="false">
      <c r="A2" s="9" t="s">
        <v>15</v>
      </c>
    </row>
    <row r="4" customFormat="false" ht="15" hidden="false" customHeight="false" outlineLevel="0" collapsed="false">
      <c r="A4" s="0" t="s">
        <v>18</v>
      </c>
      <c r="B4" s="10" t="n">
        <v>400</v>
      </c>
    </row>
    <row r="5" customFormat="false" ht="15" hidden="false" customHeight="false" outlineLevel="0" collapsed="false">
      <c r="A5" s="0" t="s">
        <v>19</v>
      </c>
      <c r="B5" s="11" t="n">
        <v>0.2</v>
      </c>
    </row>
    <row r="6" customFormat="false" ht="15" hidden="false" customHeight="false" outlineLevel="0" collapsed="false">
      <c r="A6" s="0" t="s">
        <v>20</v>
      </c>
      <c r="B6" s="12" t="n">
        <v>490</v>
      </c>
    </row>
    <row r="7" customFormat="false" ht="15" hidden="false" customHeight="false" outlineLevel="0" collapsed="false">
      <c r="A7" s="0" t="s">
        <v>21</v>
      </c>
      <c r="B7" s="12" t="n">
        <v>200000</v>
      </c>
    </row>
    <row r="8" customFormat="false" ht="15" hidden="false" customHeight="false" outlineLevel="0" collapsed="false">
      <c r="A8" s="0" t="s">
        <v>22</v>
      </c>
      <c r="B8" s="11" t="n">
        <v>0.6</v>
      </c>
    </row>
    <row r="9" customFormat="false" ht="15" hidden="false" customHeight="false" outlineLevel="0" collapsed="false">
      <c r="A9" s="0" t="s">
        <v>23</v>
      </c>
      <c r="B9" s="10" t="n">
        <v>80</v>
      </c>
    </row>
    <row r="10" customFormat="false" ht="15" hidden="false" customHeight="false" outlineLevel="0" collapsed="false">
      <c r="A10" s="0" t="s">
        <v>24</v>
      </c>
      <c r="B10" s="12" t="n">
        <v>1800</v>
      </c>
    </row>
    <row r="11" customFormat="false" ht="15" hidden="false" customHeight="false" outlineLevel="0" collapsed="false">
      <c r="A11" s="0" t="s">
        <v>25</v>
      </c>
      <c r="B11" s="11" t="n">
        <v>0.78</v>
      </c>
    </row>
    <row r="12" customFormat="false" ht="15" hidden="false" customHeight="false" outlineLevel="0" collapsed="false">
      <c r="A12" s="0" t="s">
        <v>26</v>
      </c>
      <c r="B12" s="12" t="n">
        <v>0</v>
      </c>
    </row>
    <row r="13" customFormat="false" ht="15" hidden="false" customHeight="false" outlineLevel="0" collapsed="false">
      <c r="A13" s="0" t="s">
        <v>27</v>
      </c>
      <c r="B13" s="11" t="n">
        <v>0.15</v>
      </c>
    </row>
    <row r="14" customFormat="false" ht="15" hidden="false" customHeight="false" outlineLevel="0" collapsed="false">
      <c r="A14" s="0" t="s">
        <v>28</v>
      </c>
      <c r="B14" s="10" t="n">
        <v>2</v>
      </c>
    </row>
    <row r="17" customFormat="false" ht="15" hidden="false" customHeight="false" outlineLevel="0" collapsed="false">
      <c r="A17" s="2" t="s">
        <v>1</v>
      </c>
      <c r="B17" s="2" t="s">
        <v>2</v>
      </c>
      <c r="C17" s="2" t="s">
        <v>3</v>
      </c>
      <c r="D17" s="2" t="s">
        <v>4</v>
      </c>
    </row>
    <row r="18" customFormat="false" ht="15" hidden="false" customHeight="false" outlineLevel="0" collapsed="false">
      <c r="A18" s="0" t="s">
        <v>29</v>
      </c>
      <c r="B18" s="11" t="n">
        <v>0.7</v>
      </c>
      <c r="C18" s="11" t="n">
        <v>1</v>
      </c>
      <c r="D18" s="11" t="n">
        <v>1.25</v>
      </c>
    </row>
    <row r="19" customFormat="false" ht="15" hidden="false" customHeight="false" outlineLevel="0" collapsed="false">
      <c r="A19" s="0" t="s">
        <v>30</v>
      </c>
      <c r="B19" s="13" t="n">
        <f aca="false">ROUND($B$4*(1-$B$5)*B18,0)</f>
        <v>224</v>
      </c>
      <c r="C19" s="13" t="n">
        <f aca="false">ROUND($B$4*(1-$B$5)*C18,0)</f>
        <v>320</v>
      </c>
      <c r="D19" s="13" t="n">
        <f aca="false">ROUND($B$4*(1-$B$5)*D18,0)</f>
        <v>400</v>
      </c>
    </row>
    <row r="20" customFormat="false" ht="15" hidden="false" customHeight="false" outlineLevel="0" collapsed="false">
      <c r="A20" s="0" t="s">
        <v>31</v>
      </c>
      <c r="B20" s="3" t="n">
        <f aca="false">B19*$B$6</f>
        <v>109760</v>
      </c>
      <c r="C20" s="3" t="n">
        <f aca="false">C19*$B$6</f>
        <v>156800</v>
      </c>
      <c r="D20" s="3" t="n">
        <f aca="false">D19*$B$6</f>
        <v>196000</v>
      </c>
    </row>
    <row r="21" customFormat="false" ht="15" hidden="false" customHeight="false" outlineLevel="0" collapsed="false">
      <c r="A21" s="0" t="s">
        <v>32</v>
      </c>
      <c r="B21" s="3" t="n">
        <f aca="false">$B$7*$B$8</f>
        <v>120000</v>
      </c>
      <c r="C21" s="3" t="n">
        <f aca="false">$B$7*$B$8</f>
        <v>120000</v>
      </c>
      <c r="D21" s="3" t="n">
        <f aca="false">$B$7*$B$8</f>
        <v>120000</v>
      </c>
    </row>
    <row r="22" customFormat="false" ht="15" hidden="false" customHeight="false" outlineLevel="0" collapsed="false">
      <c r="A22" s="0" t="s">
        <v>33</v>
      </c>
      <c r="B22" s="3" t="n">
        <f aca="false">MIN($B$11*B18,1)*$B$9*$B$10</f>
        <v>78624</v>
      </c>
      <c r="C22" s="3" t="n">
        <f aca="false">MIN($B$11*C18,1)*$B$9*$B$10</f>
        <v>112320</v>
      </c>
      <c r="D22" s="3" t="n">
        <f aca="false">MIN($B$11*D18,1)*$B$9*$B$10</f>
        <v>140400</v>
      </c>
    </row>
    <row r="23" customFormat="false" ht="15" hidden="false" customHeight="false" outlineLevel="0" collapsed="false">
      <c r="A23" s="0" t="s">
        <v>34</v>
      </c>
      <c r="B23" s="3" t="n">
        <f aca="false">$B$12</f>
        <v>0</v>
      </c>
      <c r="C23" s="3" t="n">
        <f aca="false">$B$12</f>
        <v>0</v>
      </c>
      <c r="D23" s="3" t="n">
        <f aca="false">$B$12</f>
        <v>0</v>
      </c>
    </row>
    <row r="24" customFormat="false" ht="15" hidden="false" customHeight="false" outlineLevel="0" collapsed="false">
      <c r="A24" s="4" t="s">
        <v>5</v>
      </c>
      <c r="B24" s="5" t="n">
        <f aca="false">SUM(B20:B23)</f>
        <v>308384</v>
      </c>
      <c r="C24" s="5" t="n">
        <f aca="false">SUM(C20:C23)</f>
        <v>389120</v>
      </c>
      <c r="D24" s="5" t="n">
        <f aca="false">SUM(D20:D23)</f>
        <v>456400</v>
      </c>
    </row>
    <row r="25" customFormat="false" ht="15" hidden="false" customHeight="false" outlineLevel="0" collapsed="false">
      <c r="A25" s="4" t="s">
        <v>35</v>
      </c>
      <c r="B25" s="5" t="n">
        <f aca="false">B24*(1-$B$13)</f>
        <v>262126.4</v>
      </c>
      <c r="C25" s="5" t="n">
        <f aca="false">C24*(1-$B$13)</f>
        <v>330752</v>
      </c>
      <c r="D25" s="5" t="n">
        <f aca="false">D24*(1-$B$13)</f>
        <v>387940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0"/>
    <col collapsed="false" customWidth="true" hidden="false" outlineLevel="0" max="2" min="2" style="0" width="16"/>
  </cols>
  <sheetData>
    <row r="1" customFormat="false" ht="17.35" hidden="false" customHeight="false" outlineLevel="0" collapsed="false">
      <c r="A1" s="1" t="s">
        <v>36</v>
      </c>
    </row>
    <row r="2" customFormat="false" ht="15" hidden="false" customHeight="false" outlineLevel="0" collapsed="false">
      <c r="A2" s="9" t="s">
        <v>15</v>
      </c>
    </row>
    <row r="4" customFormat="false" ht="15" hidden="false" customHeight="false" outlineLevel="0" collapsed="false">
      <c r="A4" s="0" t="s">
        <v>37</v>
      </c>
      <c r="B4" s="12" t="n">
        <v>6000</v>
      </c>
    </row>
    <row r="5" customFormat="false" ht="15" hidden="false" customHeight="false" outlineLevel="0" collapsed="false">
      <c r="A5" s="0" t="s">
        <v>38</v>
      </c>
      <c r="B5" s="12" t="n">
        <v>9000</v>
      </c>
    </row>
    <row r="6" customFormat="false" ht="15" hidden="false" customHeight="false" outlineLevel="0" collapsed="false">
      <c r="A6" s="0" t="s">
        <v>39</v>
      </c>
      <c r="B6" s="12" t="n">
        <v>7000</v>
      </c>
    </row>
    <row r="7" customFormat="false" ht="15" hidden="false" customHeight="false" outlineLevel="0" collapsed="false">
      <c r="A7" s="0" t="s">
        <v>40</v>
      </c>
      <c r="B7" s="12" t="n">
        <v>6000</v>
      </c>
    </row>
    <row r="8" customFormat="false" ht="15" hidden="false" customHeight="false" outlineLevel="0" collapsed="false">
      <c r="A8" s="0" t="s">
        <v>41</v>
      </c>
      <c r="B8" s="12" t="n">
        <v>0</v>
      </c>
    </row>
    <row r="9" customFormat="false" ht="15" hidden="false" customHeight="false" outlineLevel="0" collapsed="false">
      <c r="A9" s="4" t="s">
        <v>42</v>
      </c>
      <c r="B9" s="5" t="n">
        <f aca="false">SUM(B4:B8)</f>
        <v>28000</v>
      </c>
    </row>
    <row r="11" customFormat="false" ht="15" hidden="false" customHeight="false" outlineLevel="0" collapsed="false">
      <c r="A11" s="0" t="s">
        <v>43</v>
      </c>
      <c r="B11" s="14" t="n">
        <v>1400</v>
      </c>
    </row>
    <row r="12" customFormat="false" ht="15" hidden="false" customHeight="false" outlineLevel="0" collapsed="false">
      <c r="A12" s="0" t="s">
        <v>44</v>
      </c>
      <c r="B12" s="11" t="n">
        <v>0.15</v>
      </c>
    </row>
    <row r="13" customFormat="false" ht="15" hidden="false" customHeight="false" outlineLevel="0" collapsed="false">
      <c r="A13" s="0" t="s">
        <v>45</v>
      </c>
      <c r="B13" s="13" t="n">
        <f aca="false">ROUND(B11*(1-B12),0)</f>
        <v>1190</v>
      </c>
    </row>
    <row r="15" customFormat="false" ht="15" hidden="false" customHeight="false" outlineLevel="0" collapsed="false">
      <c r="A15" s="0" t="s">
        <v>46</v>
      </c>
      <c r="B15" s="15" t="n">
        <f aca="false">IF(B11&gt;0,B9/B11,0)</f>
        <v>20</v>
      </c>
    </row>
    <row r="16" customFormat="false" ht="15" hidden="false" customHeight="false" outlineLevel="0" collapsed="false">
      <c r="A16" s="4" t="s">
        <v>13</v>
      </c>
      <c r="B16" s="7" t="n">
        <f aca="false">IF(B13&gt;0,B9/B13,0)</f>
        <v>23.5294117647059</v>
      </c>
    </row>
    <row r="18" customFormat="false" ht="15" hidden="false" customHeight="false" outlineLevel="0" collapsed="false">
      <c r="A18" s="9" t="s">
        <v>47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46"/>
    <col collapsed="false" customWidth="true" hidden="false" outlineLevel="0" max="3" min="3" style="0" width="10"/>
    <col collapsed="false" customWidth="true" hidden="false" outlineLevel="0" max="4" min="4" style="0" width="18"/>
    <col collapsed="false" customWidth="true" hidden="false" outlineLevel="0" max="7" min="5" style="0" width="15"/>
    <col collapsed="false" customWidth="true" hidden="false" outlineLevel="0" max="8" min="8" style="0" width="40"/>
  </cols>
  <sheetData>
    <row r="1" customFormat="false" ht="17.35" hidden="false" customHeight="false" outlineLevel="0" collapsed="false">
      <c r="A1" s="1" t="s">
        <v>48</v>
      </c>
    </row>
    <row r="2" customFormat="false" ht="15" hidden="false" customHeight="false" outlineLevel="0" collapsed="false">
      <c r="A2" s="9" t="s">
        <v>15</v>
      </c>
    </row>
    <row r="4" customFormat="false" ht="52.2" hidden="false" customHeight="false" outlineLevel="0" collapsed="false">
      <c r="A4" s="2" t="s">
        <v>49</v>
      </c>
      <c r="B4" s="2" t="s">
        <v>50</v>
      </c>
      <c r="C4" s="2" t="s">
        <v>51</v>
      </c>
      <c r="D4" s="2" t="s">
        <v>52</v>
      </c>
      <c r="E4" s="2" t="s">
        <v>2</v>
      </c>
      <c r="F4" s="2" t="s">
        <v>3</v>
      </c>
      <c r="G4" s="2" t="s">
        <v>4</v>
      </c>
      <c r="H4" s="2" t="s">
        <v>53</v>
      </c>
    </row>
    <row r="5" customFormat="false" ht="15" hidden="false" customHeight="false" outlineLevel="0" collapsed="false">
      <c r="B5" s="4" t="s">
        <v>54</v>
      </c>
      <c r="E5" s="16" t="n">
        <f aca="false">Einnahmen!$B$4*Einnahmen!B18</f>
        <v>280</v>
      </c>
      <c r="F5" s="16" t="n">
        <f aca="false">Einnahmen!$B$4*Einnahmen!C18</f>
        <v>400</v>
      </c>
      <c r="G5" s="16" t="n">
        <f aca="false">Einnahmen!$B$4*Einnahmen!D18</f>
        <v>500</v>
      </c>
    </row>
    <row r="6" customFormat="false" ht="15" hidden="false" customHeight="false" outlineLevel="0" collapsed="false">
      <c r="A6" s="0" t="s">
        <v>55</v>
      </c>
      <c r="B6" s="0" t="s">
        <v>56</v>
      </c>
      <c r="C6" s="0" t="s">
        <v>57</v>
      </c>
      <c r="D6" s="12" t="n">
        <v>30000</v>
      </c>
      <c r="E6" s="3" t="n">
        <f aca="false">$D6</f>
        <v>30000</v>
      </c>
      <c r="F6" s="3" t="n">
        <f aca="false">$D6</f>
        <v>30000</v>
      </c>
      <c r="G6" s="3" t="n">
        <f aca="false">$D6</f>
        <v>30000</v>
      </c>
    </row>
    <row r="7" customFormat="false" ht="15" hidden="false" customHeight="false" outlineLevel="0" collapsed="false">
      <c r="A7" s="0" t="s">
        <v>55</v>
      </c>
      <c r="B7" s="0" t="s">
        <v>58</v>
      </c>
      <c r="C7" s="0" t="s">
        <v>57</v>
      </c>
      <c r="D7" s="12" t="n">
        <v>6000</v>
      </c>
      <c r="E7" s="3" t="n">
        <f aca="false">$D7</f>
        <v>6000</v>
      </c>
      <c r="F7" s="3" t="n">
        <f aca="false">$D7</f>
        <v>6000</v>
      </c>
      <c r="G7" s="3" t="n">
        <f aca="false">$D7</f>
        <v>6000</v>
      </c>
    </row>
    <row r="8" customFormat="false" ht="15" hidden="false" customHeight="false" outlineLevel="0" collapsed="false">
      <c r="A8" s="0" t="s">
        <v>55</v>
      </c>
      <c r="B8" s="0" t="s">
        <v>59</v>
      </c>
      <c r="C8" s="0" t="s">
        <v>57</v>
      </c>
      <c r="D8" s="12" t="n">
        <v>4000</v>
      </c>
      <c r="E8" s="3" t="n">
        <f aca="false">$D8</f>
        <v>4000</v>
      </c>
      <c r="F8" s="3" t="n">
        <f aca="false">$D8</f>
        <v>4000</v>
      </c>
      <c r="G8" s="3" t="n">
        <f aca="false">$D8</f>
        <v>4000</v>
      </c>
    </row>
    <row r="9" customFormat="false" ht="15" hidden="false" customHeight="false" outlineLevel="0" collapsed="false">
      <c r="A9" s="0" t="s">
        <v>55</v>
      </c>
      <c r="B9" s="0" t="s">
        <v>60</v>
      </c>
      <c r="C9" s="0" t="s">
        <v>57</v>
      </c>
      <c r="D9" s="17" t="n">
        <f aca="false">'Versteckte Kosten'!F20</f>
        <v>1600</v>
      </c>
      <c r="E9" s="3" t="n">
        <f aca="false">$D9</f>
        <v>1600</v>
      </c>
      <c r="F9" s="3" t="n">
        <f aca="false">$D9</f>
        <v>1600</v>
      </c>
      <c r="G9" s="3" t="n">
        <f aca="false">$D9</f>
        <v>1600</v>
      </c>
      <c r="H9" s="0" t="s">
        <v>61</v>
      </c>
    </row>
    <row r="10" customFormat="false" ht="15" hidden="false" customHeight="false" outlineLevel="0" collapsed="false">
      <c r="A10" s="18" t="s">
        <v>55</v>
      </c>
      <c r="B10" s="18"/>
      <c r="E10" s="19" t="n">
        <f aca="false">SUM(E6:E9)</f>
        <v>41600</v>
      </c>
      <c r="F10" s="19" t="n">
        <f aca="false">SUM(F6:F9)</f>
        <v>41600</v>
      </c>
      <c r="G10" s="19" t="n">
        <f aca="false">SUM(G6:G9)</f>
        <v>41600</v>
      </c>
    </row>
    <row r="11" customFormat="false" ht="15" hidden="false" customHeight="false" outlineLevel="0" collapsed="false">
      <c r="A11" s="0" t="s">
        <v>62</v>
      </c>
      <c r="B11" s="0" t="s">
        <v>63</v>
      </c>
      <c r="C11" s="0" t="s">
        <v>64</v>
      </c>
      <c r="D11" s="12" t="n">
        <v>95</v>
      </c>
      <c r="E11" s="3" t="n">
        <f aca="false">$D11*E$5</f>
        <v>26600</v>
      </c>
      <c r="F11" s="3" t="n">
        <f aca="false">$D11*F$5</f>
        <v>38000</v>
      </c>
      <c r="G11" s="3" t="n">
        <f aca="false">$D11*G$5</f>
        <v>47500</v>
      </c>
      <c r="H11" s="0" t="s">
        <v>65</v>
      </c>
    </row>
    <row r="12" customFormat="false" ht="15" hidden="false" customHeight="false" outlineLevel="0" collapsed="false">
      <c r="A12" s="0" t="s">
        <v>62</v>
      </c>
      <c r="B12" s="0" t="s">
        <v>66</v>
      </c>
      <c r="C12" s="0" t="s">
        <v>64</v>
      </c>
      <c r="D12" s="12" t="n">
        <v>25</v>
      </c>
      <c r="E12" s="3" t="n">
        <f aca="false">$D12*E$5</f>
        <v>7000</v>
      </c>
      <c r="F12" s="3" t="n">
        <f aca="false">$D12*F$5</f>
        <v>10000</v>
      </c>
      <c r="G12" s="3" t="n">
        <f aca="false">$D12*G$5</f>
        <v>12500</v>
      </c>
    </row>
    <row r="13" customFormat="false" ht="15" hidden="false" customHeight="false" outlineLevel="0" collapsed="false">
      <c r="A13" s="0" t="s">
        <v>62</v>
      </c>
      <c r="B13" s="0" t="s">
        <v>67</v>
      </c>
      <c r="C13" s="0" t="s">
        <v>64</v>
      </c>
      <c r="D13" s="12" t="n">
        <v>40</v>
      </c>
      <c r="E13" s="3" t="n">
        <f aca="false">$D13*E$5</f>
        <v>11200</v>
      </c>
      <c r="F13" s="3" t="n">
        <f aca="false">$D13*F$5</f>
        <v>16000</v>
      </c>
      <c r="G13" s="3" t="n">
        <f aca="false">$D13*G$5</f>
        <v>20000</v>
      </c>
    </row>
    <row r="14" customFormat="false" ht="15" hidden="false" customHeight="false" outlineLevel="0" collapsed="false">
      <c r="A14" s="0" t="s">
        <v>62</v>
      </c>
      <c r="B14" s="0" t="s">
        <v>68</v>
      </c>
      <c r="C14" s="0" t="s">
        <v>57</v>
      </c>
      <c r="D14" s="17" t="n">
        <f aca="false">'Versteckte Kosten'!F6</f>
        <v>12800</v>
      </c>
      <c r="E14" s="3" t="n">
        <f aca="false">$D14</f>
        <v>12800</v>
      </c>
      <c r="F14" s="3" t="n">
        <f aca="false">$D14</f>
        <v>12800</v>
      </c>
      <c r="G14" s="3" t="n">
        <f aca="false">$D14</f>
        <v>12800</v>
      </c>
      <c r="H14" s="0" t="s">
        <v>69</v>
      </c>
    </row>
    <row r="15" customFormat="false" ht="15" hidden="false" customHeight="false" outlineLevel="0" collapsed="false">
      <c r="A15" s="18" t="s">
        <v>62</v>
      </c>
      <c r="B15" s="18"/>
      <c r="E15" s="19" t="n">
        <f aca="false">SUM(E11:E14)</f>
        <v>57600</v>
      </c>
      <c r="F15" s="19" t="n">
        <f aca="false">SUM(F11:F14)</f>
        <v>76800</v>
      </c>
      <c r="G15" s="19" t="n">
        <f aca="false">SUM(G11:G14)</f>
        <v>92800</v>
      </c>
    </row>
    <row r="16" customFormat="false" ht="15" hidden="false" customHeight="false" outlineLevel="0" collapsed="false">
      <c r="A16" s="0" t="s">
        <v>70</v>
      </c>
      <c r="B16" s="0" t="s">
        <v>71</v>
      </c>
      <c r="C16" s="0" t="s">
        <v>57</v>
      </c>
      <c r="D16" s="12" t="n">
        <v>28000</v>
      </c>
      <c r="E16" s="3" t="n">
        <f aca="false">$D16</f>
        <v>28000</v>
      </c>
      <c r="F16" s="3" t="n">
        <f aca="false">$D16</f>
        <v>28000</v>
      </c>
      <c r="G16" s="3" t="n">
        <f aca="false">$D16</f>
        <v>28000</v>
      </c>
    </row>
    <row r="17" customFormat="false" ht="15" hidden="false" customHeight="false" outlineLevel="0" collapsed="false">
      <c r="A17" s="0" t="s">
        <v>70</v>
      </c>
      <c r="B17" s="0" t="s">
        <v>72</v>
      </c>
      <c r="C17" s="0" t="s">
        <v>57</v>
      </c>
      <c r="D17" s="12" t="n">
        <v>6000</v>
      </c>
      <c r="E17" s="3" t="n">
        <f aca="false">$D17</f>
        <v>6000</v>
      </c>
      <c r="F17" s="3" t="n">
        <f aca="false">$D17</f>
        <v>6000</v>
      </c>
      <c r="G17" s="3" t="n">
        <f aca="false">$D17</f>
        <v>6000</v>
      </c>
    </row>
    <row r="18" customFormat="false" ht="15" hidden="false" customHeight="false" outlineLevel="0" collapsed="false">
      <c r="A18" s="0" t="s">
        <v>70</v>
      </c>
      <c r="B18" s="0" t="s">
        <v>73</v>
      </c>
      <c r="C18" s="0" t="s">
        <v>57</v>
      </c>
      <c r="D18" s="12" t="n">
        <v>4000</v>
      </c>
      <c r="E18" s="3" t="n">
        <f aca="false">$D18</f>
        <v>4000</v>
      </c>
      <c r="F18" s="3" t="n">
        <f aca="false">$D18</f>
        <v>4000</v>
      </c>
      <c r="G18" s="3" t="n">
        <f aca="false">$D18</f>
        <v>4000</v>
      </c>
    </row>
    <row r="19" customFormat="false" ht="15" hidden="false" customHeight="false" outlineLevel="0" collapsed="false">
      <c r="A19" s="0" t="s">
        <v>70</v>
      </c>
      <c r="B19" s="0" t="s">
        <v>74</v>
      </c>
      <c r="C19" s="0" t="s">
        <v>57</v>
      </c>
      <c r="D19" s="17" t="n">
        <f aca="false">'Versteckte Kosten'!F7</f>
        <v>13300</v>
      </c>
      <c r="E19" s="3" t="n">
        <f aca="false">$D19</f>
        <v>13300</v>
      </c>
      <c r="F19" s="3" t="n">
        <f aca="false">$D19</f>
        <v>13300</v>
      </c>
      <c r="G19" s="3" t="n">
        <f aca="false">$D19</f>
        <v>13300</v>
      </c>
      <c r="H19" s="0" t="s">
        <v>69</v>
      </c>
    </row>
    <row r="20" customFormat="false" ht="15" hidden="false" customHeight="false" outlineLevel="0" collapsed="false">
      <c r="A20" s="18" t="s">
        <v>70</v>
      </c>
      <c r="B20" s="18"/>
      <c r="E20" s="19" t="n">
        <f aca="false">SUM(E16:E19)</f>
        <v>51300</v>
      </c>
      <c r="F20" s="19" t="n">
        <f aca="false">SUM(F16:F19)</f>
        <v>51300</v>
      </c>
      <c r="G20" s="19" t="n">
        <f aca="false">SUM(G16:G19)</f>
        <v>51300</v>
      </c>
    </row>
    <row r="21" customFormat="false" ht="15" hidden="false" customHeight="false" outlineLevel="0" collapsed="false">
      <c r="A21" s="0" t="s">
        <v>75</v>
      </c>
      <c r="B21" s="0" t="s">
        <v>76</v>
      </c>
      <c r="C21" s="0" t="s">
        <v>57</v>
      </c>
      <c r="D21" s="12" t="n">
        <v>4000</v>
      </c>
      <c r="E21" s="3" t="n">
        <f aca="false">$D21</f>
        <v>4000</v>
      </c>
      <c r="F21" s="3" t="n">
        <f aca="false">$D21</f>
        <v>4000</v>
      </c>
      <c r="G21" s="3" t="n">
        <f aca="false">$D21</f>
        <v>4000</v>
      </c>
    </row>
    <row r="22" customFormat="false" ht="15" hidden="false" customHeight="false" outlineLevel="0" collapsed="false">
      <c r="A22" s="0" t="s">
        <v>75</v>
      </c>
      <c r="B22" s="0" t="s">
        <v>77</v>
      </c>
      <c r="C22" s="0" t="s">
        <v>64</v>
      </c>
      <c r="D22" s="12" t="n">
        <v>6</v>
      </c>
      <c r="E22" s="3" t="n">
        <f aca="false">$D22*Einnahmen!B19</f>
        <v>1344</v>
      </c>
      <c r="F22" s="3" t="n">
        <f aca="false">$D22*Einnahmen!C19</f>
        <v>1920</v>
      </c>
      <c r="G22" s="3" t="n">
        <f aca="false">$D22*Einnahmen!D19</f>
        <v>2400</v>
      </c>
      <c r="H22" s="0" t="s">
        <v>78</v>
      </c>
    </row>
    <row r="23" customFormat="false" ht="15" hidden="false" customHeight="false" outlineLevel="0" collapsed="false">
      <c r="A23" s="0" t="s">
        <v>75</v>
      </c>
      <c r="B23" s="0" t="s">
        <v>79</v>
      </c>
      <c r="C23" s="0" t="s">
        <v>64</v>
      </c>
      <c r="D23" s="12" t="n">
        <v>4</v>
      </c>
      <c r="E23" s="3" t="n">
        <f aca="false">$D23*E$5</f>
        <v>1120</v>
      </c>
      <c r="F23" s="3" t="n">
        <f aca="false">$D23*F$5</f>
        <v>1600</v>
      </c>
      <c r="G23" s="3" t="n">
        <f aca="false">$D23*G$5</f>
        <v>2000</v>
      </c>
    </row>
    <row r="24" customFormat="false" ht="15" hidden="false" customHeight="false" outlineLevel="0" collapsed="false">
      <c r="A24" s="0" t="s">
        <v>75</v>
      </c>
      <c r="B24" s="0" t="s">
        <v>80</v>
      </c>
      <c r="C24" s="0" t="s">
        <v>57</v>
      </c>
      <c r="D24" s="17" t="n">
        <f aca="false">'Versteckte Kosten'!F12</f>
        <v>4000</v>
      </c>
      <c r="E24" s="3" t="n">
        <f aca="false">$D24</f>
        <v>4000</v>
      </c>
      <c r="F24" s="3" t="n">
        <f aca="false">$D24</f>
        <v>4000</v>
      </c>
      <c r="G24" s="3" t="n">
        <f aca="false">$D24</f>
        <v>4000</v>
      </c>
      <c r="H24" s="0" t="s">
        <v>69</v>
      </c>
    </row>
    <row r="25" customFormat="false" ht="15" hidden="false" customHeight="false" outlineLevel="0" collapsed="false">
      <c r="A25" s="18" t="s">
        <v>75</v>
      </c>
      <c r="B25" s="18"/>
      <c r="E25" s="19" t="n">
        <f aca="false">SUM(E21:E24)</f>
        <v>10464</v>
      </c>
      <c r="F25" s="19" t="n">
        <f aca="false">SUM(F21:F24)</f>
        <v>11520</v>
      </c>
      <c r="G25" s="19" t="n">
        <f aca="false">SUM(G21:G24)</f>
        <v>12400</v>
      </c>
    </row>
    <row r="26" customFormat="false" ht="15" hidden="false" customHeight="false" outlineLevel="0" collapsed="false">
      <c r="A26" s="0" t="s">
        <v>81</v>
      </c>
      <c r="B26" s="0" t="s">
        <v>82</v>
      </c>
      <c r="C26" s="0" t="s">
        <v>57</v>
      </c>
      <c r="D26" s="17" t="n">
        <f aca="false">Meetingprogramm!B9</f>
        <v>28000</v>
      </c>
      <c r="E26" s="3" t="n">
        <f aca="false">$D26</f>
        <v>28000</v>
      </c>
      <c r="F26" s="3" t="n">
        <f aca="false">$D26</f>
        <v>28000</v>
      </c>
      <c r="G26" s="3" t="n">
        <f aca="false">$D26</f>
        <v>28000</v>
      </c>
      <c r="H26" s="0" t="s">
        <v>83</v>
      </c>
    </row>
    <row r="27" customFormat="false" ht="15" hidden="false" customHeight="false" outlineLevel="0" collapsed="false">
      <c r="A27" s="18" t="s">
        <v>81</v>
      </c>
      <c r="B27" s="18"/>
      <c r="E27" s="19" t="n">
        <f aca="false">SUM(E26)</f>
        <v>28000</v>
      </c>
      <c r="F27" s="19" t="n">
        <f aca="false">SUM(F26)</f>
        <v>28000</v>
      </c>
      <c r="G27" s="19" t="n">
        <f aca="false">SUM(G26)</f>
        <v>28000</v>
      </c>
    </row>
    <row r="28" customFormat="false" ht="15" hidden="false" customHeight="false" outlineLevel="0" collapsed="false">
      <c r="A28" s="0" t="s">
        <v>84</v>
      </c>
      <c r="B28" s="0" t="s">
        <v>85</v>
      </c>
      <c r="C28" s="0" t="s">
        <v>57</v>
      </c>
      <c r="D28" s="12" t="n">
        <v>12000</v>
      </c>
      <c r="E28" s="3" t="n">
        <f aca="false">$D28</f>
        <v>12000</v>
      </c>
      <c r="F28" s="3" t="n">
        <f aca="false">$D28</f>
        <v>12000</v>
      </c>
      <c r="G28" s="3" t="n">
        <f aca="false">$D28</f>
        <v>12000</v>
      </c>
    </row>
    <row r="29" customFormat="false" ht="15" hidden="false" customHeight="false" outlineLevel="0" collapsed="false">
      <c r="A29" s="0" t="s">
        <v>84</v>
      </c>
      <c r="B29" s="0" t="s">
        <v>86</v>
      </c>
      <c r="C29" s="0" t="s">
        <v>57</v>
      </c>
      <c r="D29" s="12" t="n">
        <v>6000</v>
      </c>
      <c r="E29" s="3" t="n">
        <f aca="false">$D29</f>
        <v>6000</v>
      </c>
      <c r="F29" s="3" t="n">
        <f aca="false">$D29</f>
        <v>6000</v>
      </c>
      <c r="G29" s="3" t="n">
        <f aca="false">$D29</f>
        <v>6000</v>
      </c>
    </row>
    <row r="30" customFormat="false" ht="15" hidden="false" customHeight="false" outlineLevel="0" collapsed="false">
      <c r="A30" s="0" t="s">
        <v>84</v>
      </c>
      <c r="B30" s="0" t="s">
        <v>87</v>
      </c>
      <c r="C30" s="0" t="s">
        <v>57</v>
      </c>
      <c r="D30" s="12" t="n">
        <v>3000</v>
      </c>
      <c r="E30" s="3" t="n">
        <f aca="false">$D30</f>
        <v>3000</v>
      </c>
      <c r="F30" s="3" t="n">
        <f aca="false">$D30</f>
        <v>3000</v>
      </c>
      <c r="G30" s="3" t="n">
        <f aca="false">$D30</f>
        <v>3000</v>
      </c>
    </row>
    <row r="31" customFormat="false" ht="15" hidden="false" customHeight="false" outlineLevel="0" collapsed="false">
      <c r="A31" s="18" t="s">
        <v>84</v>
      </c>
      <c r="B31" s="18"/>
      <c r="E31" s="19" t="n">
        <f aca="false">SUM(E28:E30)</f>
        <v>21000</v>
      </c>
      <c r="F31" s="19" t="n">
        <f aca="false">SUM(F28:F30)</f>
        <v>21000</v>
      </c>
      <c r="G31" s="19" t="n">
        <f aca="false">SUM(G28:G30)</f>
        <v>21000</v>
      </c>
    </row>
    <row r="32" customFormat="false" ht="15" hidden="false" customHeight="false" outlineLevel="0" collapsed="false">
      <c r="A32" s="0" t="s">
        <v>88</v>
      </c>
      <c r="B32" s="0" t="s">
        <v>89</v>
      </c>
      <c r="C32" s="0" t="s">
        <v>57</v>
      </c>
      <c r="D32" s="12" t="n">
        <v>12000</v>
      </c>
      <c r="E32" s="3" t="n">
        <f aca="false">$D32</f>
        <v>12000</v>
      </c>
      <c r="F32" s="3" t="n">
        <f aca="false">$D32</f>
        <v>12000</v>
      </c>
      <c r="G32" s="3" t="n">
        <f aca="false">$D32</f>
        <v>12000</v>
      </c>
      <c r="H32" s="0" t="s">
        <v>90</v>
      </c>
    </row>
    <row r="33" customFormat="false" ht="15" hidden="false" customHeight="false" outlineLevel="0" collapsed="false">
      <c r="A33" s="0" t="s">
        <v>88</v>
      </c>
      <c r="B33" s="0" t="s">
        <v>91</v>
      </c>
      <c r="C33" s="0" t="s">
        <v>57</v>
      </c>
      <c r="D33" s="12" t="n">
        <v>5000</v>
      </c>
      <c r="E33" s="3" t="n">
        <f aca="false">$D33</f>
        <v>5000</v>
      </c>
      <c r="F33" s="3" t="n">
        <f aca="false">$D33</f>
        <v>5000</v>
      </c>
      <c r="G33" s="3" t="n">
        <f aca="false">$D33</f>
        <v>5000</v>
      </c>
    </row>
    <row r="34" customFormat="false" ht="15" hidden="false" customHeight="false" outlineLevel="0" collapsed="false">
      <c r="A34" s="0" t="s">
        <v>88</v>
      </c>
      <c r="B34" s="0" t="s">
        <v>92</v>
      </c>
      <c r="C34" s="0" t="s">
        <v>57</v>
      </c>
      <c r="D34" s="12" t="n">
        <v>3000</v>
      </c>
      <c r="E34" s="3" t="n">
        <f aca="false">$D34</f>
        <v>3000</v>
      </c>
      <c r="F34" s="3" t="n">
        <f aca="false">$D34</f>
        <v>3000</v>
      </c>
      <c r="G34" s="3" t="n">
        <f aca="false">$D34</f>
        <v>3000</v>
      </c>
    </row>
    <row r="35" customFormat="false" ht="15" hidden="false" customHeight="false" outlineLevel="0" collapsed="false">
      <c r="A35" s="18" t="s">
        <v>88</v>
      </c>
      <c r="B35" s="18"/>
      <c r="E35" s="19" t="n">
        <f aca="false">SUM(E32:E34)</f>
        <v>20000</v>
      </c>
      <c r="F35" s="19" t="n">
        <f aca="false">SUM(F32:F34)</f>
        <v>20000</v>
      </c>
      <c r="G35" s="19" t="n">
        <f aca="false">SUM(G32:G34)</f>
        <v>20000</v>
      </c>
    </row>
    <row r="36" customFormat="false" ht="15" hidden="false" customHeight="false" outlineLevel="0" collapsed="false">
      <c r="A36" s="0" t="s">
        <v>93</v>
      </c>
      <c r="B36" s="0" t="s">
        <v>94</v>
      </c>
      <c r="C36" s="0" t="s">
        <v>57</v>
      </c>
      <c r="D36" s="12" t="n">
        <v>10000</v>
      </c>
      <c r="E36" s="3" t="n">
        <f aca="false">$D36</f>
        <v>10000</v>
      </c>
      <c r="F36" s="3" t="n">
        <f aca="false">$D36</f>
        <v>10000</v>
      </c>
      <c r="G36" s="3" t="n">
        <f aca="false">$D36</f>
        <v>10000</v>
      </c>
    </row>
    <row r="37" customFormat="false" ht="15" hidden="false" customHeight="false" outlineLevel="0" collapsed="false">
      <c r="A37" s="0" t="s">
        <v>93</v>
      </c>
      <c r="B37" s="0" t="s">
        <v>95</v>
      </c>
      <c r="C37" s="0" t="s">
        <v>64</v>
      </c>
      <c r="D37" s="12" t="n">
        <v>3</v>
      </c>
      <c r="E37" s="3" t="n">
        <f aca="false">$D37*E$5</f>
        <v>840</v>
      </c>
      <c r="F37" s="3" t="n">
        <f aca="false">$D37*F$5</f>
        <v>1200</v>
      </c>
      <c r="G37" s="3" t="n">
        <f aca="false">$D37*G$5</f>
        <v>1500</v>
      </c>
    </row>
    <row r="38" customFormat="false" ht="15" hidden="false" customHeight="false" outlineLevel="0" collapsed="false">
      <c r="A38" s="0" t="s">
        <v>93</v>
      </c>
      <c r="B38" s="0" t="s">
        <v>96</v>
      </c>
      <c r="C38" s="0" t="s">
        <v>57</v>
      </c>
      <c r="D38" s="12" t="n">
        <v>300</v>
      </c>
      <c r="E38" s="3" t="n">
        <f aca="false">$D38</f>
        <v>300</v>
      </c>
      <c r="F38" s="3" t="n">
        <f aca="false">$D38</f>
        <v>300</v>
      </c>
      <c r="G38" s="3" t="n">
        <f aca="false">$D38</f>
        <v>300</v>
      </c>
      <c r="H38" s="0" t="s">
        <v>97</v>
      </c>
    </row>
    <row r="39" customFormat="false" ht="15" hidden="false" customHeight="false" outlineLevel="0" collapsed="false">
      <c r="A39" s="0" t="s">
        <v>93</v>
      </c>
      <c r="B39" s="0" t="s">
        <v>98</v>
      </c>
      <c r="C39" s="0" t="s">
        <v>57</v>
      </c>
      <c r="D39" s="12" t="n">
        <v>400</v>
      </c>
      <c r="E39" s="3" t="n">
        <f aca="false">$D39</f>
        <v>400</v>
      </c>
      <c r="F39" s="3" t="n">
        <f aca="false">$D39</f>
        <v>400</v>
      </c>
      <c r="G39" s="3" t="n">
        <f aca="false">$D39</f>
        <v>400</v>
      </c>
      <c r="H39" s="0" t="s">
        <v>99</v>
      </c>
    </row>
    <row r="40" customFormat="false" ht="15" hidden="false" customHeight="false" outlineLevel="0" collapsed="false">
      <c r="A40" s="0" t="s">
        <v>93</v>
      </c>
      <c r="B40" s="0" t="s">
        <v>100</v>
      </c>
      <c r="C40" s="0" t="s">
        <v>57</v>
      </c>
      <c r="D40" s="12" t="n">
        <v>1500</v>
      </c>
      <c r="E40" s="3" t="n">
        <f aca="false">$D40</f>
        <v>1500</v>
      </c>
      <c r="F40" s="3" t="n">
        <f aca="false">$D40</f>
        <v>1500</v>
      </c>
      <c r="G40" s="3" t="n">
        <f aca="false">$D40</f>
        <v>1500</v>
      </c>
      <c r="H40" s="0" t="s">
        <v>101</v>
      </c>
    </row>
    <row r="41" customFormat="false" ht="15" hidden="false" customHeight="false" outlineLevel="0" collapsed="false">
      <c r="A41" s="0" t="s">
        <v>93</v>
      </c>
      <c r="B41" s="0" t="s">
        <v>102</v>
      </c>
      <c r="C41" s="0" t="s">
        <v>57</v>
      </c>
      <c r="D41" s="12" t="n">
        <v>0</v>
      </c>
      <c r="E41" s="3" t="n">
        <f aca="false">$D41</f>
        <v>0</v>
      </c>
      <c r="F41" s="3" t="n">
        <f aca="false">$D41</f>
        <v>0</v>
      </c>
      <c r="G41" s="3" t="n">
        <f aca="false">$D41</f>
        <v>0</v>
      </c>
      <c r="H41" s="0" t="s">
        <v>103</v>
      </c>
    </row>
    <row r="42" customFormat="false" ht="15" hidden="false" customHeight="false" outlineLevel="0" collapsed="false">
      <c r="A42" s="0" t="s">
        <v>93</v>
      </c>
      <c r="B42" s="0" t="s">
        <v>104</v>
      </c>
      <c r="C42" s="0" t="s">
        <v>57</v>
      </c>
      <c r="D42" s="12" t="n">
        <v>2500</v>
      </c>
      <c r="E42" s="3" t="n">
        <f aca="false">$D42</f>
        <v>2500</v>
      </c>
      <c r="F42" s="3" t="n">
        <f aca="false">$D42</f>
        <v>2500</v>
      </c>
      <c r="G42" s="3" t="n">
        <f aca="false">$D42</f>
        <v>2500</v>
      </c>
    </row>
    <row r="43" customFormat="false" ht="15" hidden="false" customHeight="false" outlineLevel="0" collapsed="false">
      <c r="A43" s="0" t="s">
        <v>93</v>
      </c>
      <c r="B43" s="0" t="s">
        <v>105</v>
      </c>
      <c r="C43" s="0" t="s">
        <v>57</v>
      </c>
      <c r="D43" s="17" t="n">
        <f aca="false">'Versteckte Kosten'!F8</f>
        <v>3120</v>
      </c>
      <c r="E43" s="3" t="n">
        <f aca="false">$D43</f>
        <v>3120</v>
      </c>
      <c r="F43" s="3" t="n">
        <f aca="false">$D43</f>
        <v>3120</v>
      </c>
      <c r="G43" s="3" t="n">
        <f aca="false">$D43</f>
        <v>3120</v>
      </c>
      <c r="H43" s="0" t="s">
        <v>69</v>
      </c>
    </row>
    <row r="44" customFormat="false" ht="15" hidden="false" customHeight="false" outlineLevel="0" collapsed="false">
      <c r="A44" s="18" t="s">
        <v>93</v>
      </c>
      <c r="B44" s="18"/>
      <c r="E44" s="19" t="n">
        <f aca="false">SUM(E36:E43)</f>
        <v>18660</v>
      </c>
      <c r="F44" s="19" t="n">
        <f aca="false">SUM(F36:F43)</f>
        <v>19020</v>
      </c>
      <c r="G44" s="19" t="n">
        <f aca="false">SUM(G36:G43)</f>
        <v>19320</v>
      </c>
    </row>
    <row r="46" customFormat="false" ht="15" hidden="false" customHeight="false" outlineLevel="0" collapsed="false">
      <c r="A46" s="4" t="s">
        <v>106</v>
      </c>
      <c r="E46" s="20" t="n">
        <f aca="false">E10+E15+E20+E25+E27+E31+E35+E44</f>
        <v>248624</v>
      </c>
      <c r="F46" s="20" t="n">
        <f aca="false">F10+F15+F20+F25+F27+F31+F35+F44</f>
        <v>269240</v>
      </c>
      <c r="G46" s="20" t="n">
        <f aca="false">G10+G15+G20+G25+G27+G31+G35+G44</f>
        <v>286420</v>
      </c>
    </row>
    <row r="47" customFormat="false" ht="15" hidden="false" customHeight="false" outlineLevel="0" collapsed="false">
      <c r="A47" s="0" t="s">
        <v>107</v>
      </c>
      <c r="D47" s="11" t="n">
        <v>0.15</v>
      </c>
    </row>
    <row r="48" customFormat="false" ht="15" hidden="false" customHeight="false" outlineLevel="0" collapsed="false">
      <c r="A48" s="0" t="s">
        <v>7</v>
      </c>
      <c r="E48" s="17" t="n">
        <f aca="false">E46*$D47</f>
        <v>37293.6</v>
      </c>
      <c r="F48" s="17" t="n">
        <f aca="false">F46*$D47</f>
        <v>40386</v>
      </c>
      <c r="G48" s="17" t="n">
        <f aca="false">G46*$D47</f>
        <v>42963</v>
      </c>
    </row>
    <row r="49" customFormat="false" ht="15" hidden="false" customHeight="false" outlineLevel="0" collapsed="false">
      <c r="A49" s="4" t="s">
        <v>8</v>
      </c>
      <c r="E49" s="20" t="n">
        <f aca="false">E46+E48</f>
        <v>285917.6</v>
      </c>
      <c r="F49" s="20" t="n">
        <f aca="false">F46+F48</f>
        <v>309626</v>
      </c>
      <c r="G49" s="20" t="n">
        <f aca="false">G46+G48</f>
        <v>329383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4"/>
    <col collapsed="false" customWidth="true" hidden="false" outlineLevel="0" max="4" min="2" style="0" width="16"/>
    <col collapsed="false" customWidth="true" hidden="false" outlineLevel="0" max="5" min="5" style="0" width="34"/>
    <col collapsed="false" customWidth="true" hidden="false" outlineLevel="0" max="6" min="6" style="0" width="16"/>
  </cols>
  <sheetData>
    <row r="1" customFormat="false" ht="17.35" hidden="false" customHeight="false" outlineLevel="0" collapsed="false">
      <c r="A1" s="1" t="s">
        <v>108</v>
      </c>
    </row>
    <row r="2" customFormat="false" ht="15" hidden="false" customHeight="false" outlineLevel="0" collapsed="false">
      <c r="A2" s="9" t="s">
        <v>15</v>
      </c>
    </row>
    <row r="5" customFormat="false" ht="26.85" hidden="false" customHeight="false" outlineLevel="0" collapsed="false">
      <c r="A5" s="2" t="s">
        <v>50</v>
      </c>
      <c r="B5" s="2" t="s">
        <v>109</v>
      </c>
      <c r="C5" s="2" t="s">
        <v>110</v>
      </c>
      <c r="D5" s="2" t="s">
        <v>111</v>
      </c>
      <c r="E5" s="2" t="s">
        <v>112</v>
      </c>
      <c r="F5" s="2" t="s">
        <v>113</v>
      </c>
    </row>
    <row r="6" customFormat="false" ht="15" hidden="false" customHeight="false" outlineLevel="0" collapsed="false">
      <c r="A6" s="0" t="s">
        <v>68</v>
      </c>
      <c r="B6" s="21" t="n">
        <v>0.18</v>
      </c>
      <c r="C6" s="21" t="n">
        <v>0.24</v>
      </c>
      <c r="D6" s="11" t="n">
        <v>0.2</v>
      </c>
      <c r="E6" s="0" t="s">
        <v>114</v>
      </c>
      <c r="F6" s="3" t="n">
        <f aca="false">D6*SUM(Ausgaben!F11:F13)</f>
        <v>12800</v>
      </c>
    </row>
    <row r="7" customFormat="false" ht="15" hidden="false" customHeight="false" outlineLevel="0" collapsed="false">
      <c r="A7" s="0" t="s">
        <v>115</v>
      </c>
      <c r="B7" s="21" t="n">
        <v>0.3</v>
      </c>
      <c r="C7" s="21" t="n">
        <v>0.5</v>
      </c>
      <c r="D7" s="11" t="n">
        <v>0.35</v>
      </c>
      <c r="E7" s="0" t="s">
        <v>116</v>
      </c>
      <c r="F7" s="3" t="n">
        <f aca="false">D7*SUM(Ausgaben!F16:F18)</f>
        <v>13300</v>
      </c>
    </row>
    <row r="8" customFormat="false" ht="15" hidden="false" customHeight="false" outlineLevel="0" collapsed="false">
      <c r="A8" s="0" t="s">
        <v>105</v>
      </c>
      <c r="B8" s="21" t="n">
        <v>0.02</v>
      </c>
      <c r="C8" s="21" t="n">
        <v>0.05</v>
      </c>
      <c r="D8" s="11" t="n">
        <v>0.03</v>
      </c>
      <c r="E8" s="0" t="s">
        <v>117</v>
      </c>
      <c r="F8" s="3" t="n">
        <f aca="false">D8*(SUM(Ausgaben!F6:F8)+SUM(Ausgaben!F11:F13))</f>
        <v>3120</v>
      </c>
    </row>
    <row r="10" customFormat="false" ht="15" hidden="false" customHeight="false" outlineLevel="0" collapsed="false">
      <c r="A10" s="4" t="s">
        <v>118</v>
      </c>
    </row>
    <row r="11" customFormat="false" ht="15" hidden="false" customHeight="false" outlineLevel="0" collapsed="false">
      <c r="A11" s="0" t="s">
        <v>118</v>
      </c>
      <c r="D11" s="12" t="n">
        <v>2000</v>
      </c>
      <c r="E11" s="0" t="s">
        <v>119</v>
      </c>
    </row>
    <row r="12" customFormat="false" ht="15" hidden="false" customHeight="false" outlineLevel="0" collapsed="false">
      <c r="A12" s="0" t="s">
        <v>120</v>
      </c>
      <c r="D12" s="0" t="n">
        <f aca="false">Einnahmen!B14</f>
        <v>2</v>
      </c>
      <c r="F12" s="3" t="n">
        <f aca="false">D11*D12</f>
        <v>4000</v>
      </c>
    </row>
    <row r="14" customFormat="false" ht="15" hidden="false" customHeight="false" outlineLevel="0" collapsed="false">
      <c r="A14" s="4" t="s">
        <v>121</v>
      </c>
    </row>
    <row r="15" customFormat="false" ht="15" hidden="false" customHeight="false" outlineLevel="0" collapsed="false">
      <c r="A15" s="0" t="s">
        <v>121</v>
      </c>
      <c r="D15" s="14" t="n">
        <v>100</v>
      </c>
    </row>
    <row r="16" customFormat="false" ht="15" hidden="false" customHeight="false" outlineLevel="0" collapsed="false">
      <c r="A16" s="0" t="s">
        <v>122</v>
      </c>
      <c r="D16" s="14" t="n">
        <v>2</v>
      </c>
    </row>
    <row r="17" customFormat="false" ht="15" hidden="false" customHeight="false" outlineLevel="0" collapsed="false">
      <c r="A17" s="0" t="s">
        <v>123</v>
      </c>
      <c r="D17" s="12" t="n">
        <v>160</v>
      </c>
    </row>
    <row r="18" customFormat="false" ht="15" hidden="false" customHeight="false" outlineLevel="0" collapsed="false">
      <c r="A18" s="0" t="s">
        <v>124</v>
      </c>
      <c r="D18" s="11" t="n">
        <v>0.75</v>
      </c>
    </row>
    <row r="19" customFormat="false" ht="15" hidden="false" customHeight="false" outlineLevel="0" collapsed="false">
      <c r="A19" s="0" t="s">
        <v>125</v>
      </c>
      <c r="D19" s="14" t="n">
        <v>70</v>
      </c>
    </row>
    <row r="20" customFormat="false" ht="15" hidden="false" customHeight="false" outlineLevel="0" collapsed="false">
      <c r="A20" s="4" t="s">
        <v>126</v>
      </c>
      <c r="F20" s="5" t="n">
        <f aca="false">MAX(0,D15*D18-D19)*D16*D17</f>
        <v>1600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2026-09-07T11:48:58Z</dcterms:created>
  <dc:creator>openpyxl</dc:creator>
  <dc:description/>
  <dc:language>en-US</dc:language>
  <cp:lastModifiedBy/>
  <dcterms:modified xsi:type="dcterms:W3CDTF">2026-09-07T11:48:58Z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